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C:\Local\heljo\Data\Jussin kannettava 13.5.2014\WP5 10102018\WP5 tuloskortit\"/>
    </mc:Choice>
  </mc:AlternateContent>
  <bookViews>
    <workbookView xWindow="480" yWindow="240" windowWidth="9750" windowHeight="4725"/>
  </bookViews>
  <sheets>
    <sheet name="Energiakortti" sheetId="4" r:id="rId1"/>
  </sheets>
  <definedNames>
    <definedName name="Teksti66" localSheetId="0">Energiakortti!$C$5</definedName>
    <definedName name="Teksti68" localSheetId="0">Energiakortti!$C$6</definedName>
  </definedNames>
  <calcPr calcId="162913"/>
</workbook>
</file>

<file path=xl/calcChain.xml><?xml version="1.0" encoding="utf-8"?>
<calcChain xmlns="http://schemas.openxmlformats.org/spreadsheetml/2006/main">
  <c r="D65" i="4" l="1"/>
  <c r="C48" i="4"/>
  <c r="C30" i="4"/>
  <c r="D30" i="4" l="1"/>
  <c r="E85" i="4" l="1"/>
  <c r="E86" i="4"/>
  <c r="E87" i="4"/>
  <c r="E88" i="4"/>
  <c r="D89" i="4"/>
  <c r="E89" i="4" l="1"/>
  <c r="D64" i="4"/>
  <c r="C64" i="4"/>
  <c r="D63" i="4"/>
  <c r="C63" i="4"/>
  <c r="D62" i="4"/>
  <c r="D59" i="4"/>
  <c r="D57" i="4"/>
  <c r="D56" i="4"/>
  <c r="C31" i="4"/>
  <c r="D23" i="4"/>
  <c r="D48" i="4"/>
  <c r="D29" i="4" s="1"/>
  <c r="C44" i="4"/>
  <c r="E63" i="4" l="1"/>
  <c r="E64" i="4"/>
  <c r="C46" i="4" l="1"/>
  <c r="C15" i="4" s="1"/>
  <c r="C58" i="4" s="1"/>
  <c r="C65" i="4" l="1"/>
  <c r="C29" i="4"/>
  <c r="C34" i="4" s="1"/>
  <c r="D46" i="4"/>
  <c r="D41" i="4"/>
  <c r="D55" i="4" s="1"/>
  <c r="C56" i="4" l="1"/>
  <c r="E56" i="4" s="1"/>
  <c r="C13" i="4"/>
  <c r="C59" i="4"/>
  <c r="E59" i="4" s="1"/>
  <c r="C62" i="4"/>
  <c r="E62" i="4" s="1"/>
  <c r="C57" i="4"/>
  <c r="E57" i="4" s="1"/>
  <c r="D15" i="4"/>
  <c r="D58" i="4" s="1"/>
  <c r="E58" i="4" s="1"/>
  <c r="C16" i="4" l="1"/>
  <c r="C67" i="4" s="1"/>
  <c r="D52" i="4"/>
  <c r="D13" i="4" s="1"/>
  <c r="C61" i="4" l="1"/>
  <c r="D16" i="4"/>
  <c r="D67" i="4" s="1"/>
  <c r="E67" i="4" s="1"/>
  <c r="D31" i="4" l="1"/>
  <c r="D34" i="4" s="1"/>
  <c r="D61" i="4" l="1"/>
  <c r="E61" i="4" s="1"/>
  <c r="D27" i="4"/>
  <c r="C27" i="4"/>
  <c r="C68" i="4" l="1"/>
  <c r="C36" i="4"/>
  <c r="C41" i="4" s="1"/>
  <c r="C55" i="4" s="1"/>
  <c r="E55" i="4" s="1"/>
  <c r="D68" i="4"/>
  <c r="D36" i="4"/>
  <c r="E68" i="4" l="1"/>
</calcChain>
</file>

<file path=xl/comments1.xml><?xml version="1.0" encoding="utf-8"?>
<comments xmlns="http://schemas.openxmlformats.org/spreadsheetml/2006/main">
  <authors>
    <author>Uotila Ulrika</author>
    <author>Teriö Olli</author>
  </authors>
  <commentList>
    <comment ref="B5" authorId="0" shapeId="0">
      <text>
        <r>
          <rPr>
            <sz val="9"/>
            <color indexed="81"/>
            <rFont val="Tahoma"/>
          </rPr>
          <t>Tilavuus lasketaan niin, että tilaa rajaavat ulkoseinien ulkopinnat, alapohjien alapinnat ja yläpohjien yläpinnat. Alapohjaan kuuluu lämmöneristeet ja yläpohjaan lämmöneristys suojauksineen, mikäli yläpohja liittyy ilman ullakkoa vesikattoon, rajoittavaksi yläpinnaksi katsotaan vesikaton ulkopinta suojauksineen.</t>
        </r>
      </text>
    </comment>
    <comment ref="B6" authorId="0" shapeId="0">
      <text>
        <r>
          <rPr>
            <sz val="9"/>
            <color indexed="81"/>
            <rFont val="Tahoma"/>
            <family val="2"/>
          </rPr>
          <t>Kokonaisala on kaikkien kerrosten, kellareiden ja lämpöeristettyjen ullakoiden ulkomittojen mukaisesti laskettu alojen summa. Mukaan ei lasketa alle 160 cm korkeita tiloja eikä parvekkeita tai katoksia.</t>
        </r>
        <r>
          <rPr>
            <sz val="9"/>
            <color indexed="81"/>
            <rFont val="Tahoma"/>
            <charset val="1"/>
          </rPr>
          <t xml:space="preserve">
</t>
        </r>
      </text>
    </comment>
    <comment ref="B7" authorId="1" shapeId="0">
      <text>
        <r>
          <rPr>
            <sz val="9"/>
            <color indexed="81"/>
            <rFont val="Tahoma"/>
            <family val="2"/>
          </rPr>
          <t xml:space="preserve">Lämmitetty nettoala on lämmitettyjen kerrostasoalojen summa kerrostasoja ympäröivien ulkoseinien sisäpintojen mukaan laskettuna. Vaihtoehtoisesti lämmitetty nettoala voidaan laskea lämmitetystä bruttoalasta, josta on vähennetty ulkoseinien rakennusosa-ala. </t>
        </r>
        <r>
          <rPr>
            <sz val="8"/>
            <color indexed="81"/>
            <rFont val="Tahoma"/>
            <charset val="1"/>
          </rPr>
          <t xml:space="preserve">
</t>
        </r>
      </text>
    </comment>
    <comment ref="B8" authorId="0" shapeId="0">
      <text>
        <r>
          <rPr>
            <sz val="9"/>
            <color indexed="81"/>
            <rFont val="Tahoma"/>
          </rPr>
          <t xml:space="preserve">S1-luokka on yksilöllinen, S2 hyvä
ja S3 tyydyttävä sisäilmasto.
</t>
        </r>
      </text>
    </comment>
    <comment ref="B11" authorId="0" shapeId="0">
      <text>
        <r>
          <rPr>
            <sz val="9"/>
            <color indexed="81"/>
            <rFont val="Tahoma"/>
            <family val="2"/>
          </rPr>
          <t>Poistoilmamääriä on esitetty rakmk osassa D2.</t>
        </r>
      </text>
    </comment>
    <comment ref="B13" authorId="0" shapeId="0">
      <text>
        <r>
          <rPr>
            <sz val="9"/>
            <color indexed="81"/>
            <rFont val="Tahoma"/>
            <family val="2"/>
          </rPr>
          <t>Saadaan laskettua sisäilman lämpötilan ja mitoittavan ulkoilman lämpötilan erotuksen ja ilmanvaihdon ominaislämpöhäviön tulona.</t>
        </r>
      </text>
    </comment>
    <comment ref="B14" authorId="0" shapeId="0">
      <text>
        <r>
          <rPr>
            <sz val="9"/>
            <color indexed="81"/>
            <rFont val="Tahoma"/>
            <family val="2"/>
          </rPr>
          <t xml:space="preserve">Saadaan rakennusosien lämmönläpäisykertoimien ja rakennusosien pinta-alojen tulon summana.
</t>
        </r>
      </text>
    </comment>
    <comment ref="B15" authorId="0" shapeId="0">
      <text>
        <r>
          <rPr>
            <sz val="9"/>
            <color indexed="81"/>
            <rFont val="Tahoma"/>
            <family val="2"/>
          </rPr>
          <t xml:space="preserve">Vaipan lämmön kulutus on vaipan osien yhteenlaskettu ominaislämpöhäviö kerrottuna sisä- ja ulkolämpötilaerolla. Ominaislämpöhäviö lasketaan rakennusosan lämmönläpäisykertoimen ja pinta-alan tulona. </t>
        </r>
      </text>
    </comment>
    <comment ref="B17" authorId="0" shapeId="0">
      <text>
        <r>
          <rPr>
            <sz val="9"/>
            <color indexed="81"/>
            <rFont val="Tahoma"/>
            <family val="2"/>
          </rPr>
          <t xml:space="preserve">Kylmän veden lämpötilana käytetään 5 °C ja 
lämpimän veden lämpötilana 55 °C. RakMK osassa D3 on esitetty lämpimän käyttöveden ominaiskulutus ja sitä vastaava lämmitysenergian nettotarve erilaisissa kohteissa.
</t>
        </r>
      </text>
    </comment>
    <comment ref="B19" authorId="0" shapeId="0">
      <text>
        <r>
          <rPr>
            <sz val="9"/>
            <color indexed="81"/>
            <rFont val="Tahoma"/>
            <family val="2"/>
          </rPr>
          <t xml:space="preserve">Puhaltimien tai ilmanvaihtokoneiden sähkönkulutus lasketaan suunnitellun ominaissähkötehon, ilmavir-
ran ja käyntiajan tulona. Koneellisen tulo- ja poistoilmajärjestelmän ominaissähköteho saa olla enintään 2,0 kW/(m³/s). 
Koneellisen poistoilmajärjestelmän ominaissähköteho saa olla enintään 1,0 kW/(m³/s). 
Ilmanvaihtojärjestelmän ominaissähköteho voi olla edellä mainittuja suurempi, jos esimerkiksi 
rakennuksen sisäilmaston hallinta edellyttää tavanomaisesta poikkeavaa ilmastointia.
</t>
        </r>
      </text>
    </comment>
    <comment ref="B23" authorId="0" shapeId="0">
      <text>
        <r>
          <rPr>
            <sz val="9"/>
            <color indexed="81"/>
            <rFont val="Tahoma"/>
            <family val="2"/>
          </rPr>
          <t>Valaistuksen sähkönkulutus lasketaan valaistavan tilan valaistuksen kokonaissähkötehon huonepinta-alaa kohti, valaistavan huonepinta-alan, valaistuksen käyttöajan ja valaistuksen ohjaustavan tulona. Laskentakaava on esitetty RakMK osassa D5.</t>
        </r>
      </text>
    </comment>
    <comment ref="B25" authorId="0" shapeId="0">
      <text>
        <r>
          <rPr>
            <sz val="9"/>
            <color indexed="81"/>
            <rFont val="Tahoma"/>
            <family val="2"/>
          </rPr>
          <t xml:space="preserve">Vuotuinen jäähdytysjärjestelmän sähkö-
energiankulutus lasketaan kaavalla:
Wjäähdytys=Wjäähd,apu+(Qjk/ee), jossa 
Wjäähdytys=vuotuinen jäähdytysjärjestelmän sähköenergian kulutus, kWh/a 
Qjk=jäähdytysjärjestelmällä tuotettu vuotuinen jäähdytysenergia, kWh/a 
ee= jäähdytysenergian tuottoprosessin vuotuinen kylmäkerroin
Wjäähd, apu=jäähdytysjärjestelmän apulaitteiden sähkönkulutus, kWh/a. </t>
        </r>
      </text>
    </comment>
    <comment ref="B26" authorId="1" shapeId="0">
      <text>
        <r>
          <rPr>
            <sz val="8"/>
            <color indexed="81"/>
            <rFont val="Tahoma"/>
            <family val="2"/>
          </rPr>
          <t xml:space="preserve">Pohjateho eli tyhjäkäyttöteho tarkoittaa sitä teho, joka kuluu, kun järjestelmät eivät tuota palveluita rakennuksen käyttäjille.  </t>
        </r>
      </text>
    </comment>
    <comment ref="B29" authorId="1" shapeId="0">
      <text>
        <r>
          <rPr>
            <sz val="8"/>
            <color indexed="81"/>
            <rFont val="Tahoma"/>
            <family val="2"/>
          </rPr>
          <t>Henkilön kokonaislämmönluovutus 125 W vastaa aineen-
vaihdunnan tehoa 1,2 met kehon pinta-alalla 1,8 m2. Kou-
luissa, liikuntasaleissa ja päiväkodeissa käytetään lasten 
lämmönluovutuksena 110 W, joka vastaa 1,0 met mikäli 
kehon pinta-alana käytetään edelleen 1,8 m2.</t>
        </r>
        <r>
          <rPr>
            <sz val="8"/>
            <color indexed="81"/>
            <rFont val="Tahoma"/>
            <charset val="1"/>
          </rPr>
          <t xml:space="preserve">
</t>
        </r>
      </text>
    </comment>
    <comment ref="B30" authorId="0" shapeId="0">
      <text>
        <r>
          <rPr>
            <sz val="9"/>
            <color indexed="81"/>
            <rFont val="Tahoma"/>
            <family val="2"/>
          </rPr>
          <t xml:space="preserve">Kiinteistöenergian lämpökuorma käsittää lämpimästä käyttövedestä, ilmanvaihtokoneista ja lämmönkehityksestä ja -jakelusta saatavat lämpökuormat.
</t>
        </r>
      </text>
    </comment>
    <comment ref="B31" authorId="0" shapeId="0">
      <text>
        <r>
          <rPr>
            <sz val="9"/>
            <color indexed="81"/>
            <rFont val="Tahoma"/>
            <family val="2"/>
          </rPr>
          <t xml:space="preserve">Valaistuksen lämpökuormana voidaan käyttää rakentamismääräyskokoelman osassa 
D3 esitettyjä arvoja, joissa on oletettu, että valaistuksen sähkönkulutus tulee 
kokonaisuudessaan lämpökuormaksi rakennukseen. 
</t>
        </r>
      </text>
    </comment>
    <comment ref="B32" authorId="0" shapeId="0">
      <text>
        <r>
          <rPr>
            <sz val="9"/>
            <color indexed="81"/>
            <rFont val="Tahoma"/>
            <family val="2"/>
          </rPr>
          <t>Ikkunoiden kautta rakennukseen tuleva auringon säteilyenergia saadaan kaavasta Qaur=Gsäteily, vaakapinta*Fsuunta*Fläpäisy*Aikk*g=Gsäteily, pystypinta*Fläpäisy*Aikk*g, jossa  
Gsäteily,vaakapinta=vaakatasolle tuleva auringon kokonaissäteilyenergia pinta-alan yksikköä kohti, kWh/(m2 kk) 
Gsäteily, pystypinta=pystypinnalle tuleva auringon kokonaissäteilyenergia pinta-alan yksikköä kohti, kWh/(m2 kk) 
Fsuunta=muuntokerroin, jolla vaakatasolle tuleva auringon kokonaissäteilyenergia muunnetaan il-
mansuunnittain pystypinnalle tulevaksi kokonaissäteilyenergiaksi, 
Fläpäisy=säteilyn läpäisyn kokonaiskorjauskerroin, - 
Aikk=ikkuna-aukon pinta-ala (kehys- ja karmirakenteineen), m2 
g=ikkunan valoaukon auringon kokonaissäteilyn läpäisykerroin.
Auringon kokonaissäteilyenergiat (Gsäteily, vaakapinta ja Gsäteily, pystypinta) ja säteilyenergian muuntokertoimet (Fsuunta) ilmansuunnittain ja kuukausittain eri säävyöhykkeille esitetään rakentamismääräyskokoelman 
osassa D3. 
Kesäajan huonelämpötila ei saa ylittää Rak.MK osan 3D kohdan 3.2.1 taulukon 2 jäähdytysrajan arvoa enemmän kuin 150 astetuntia 1. kesäkuuta ja 31. elokuuta välisenä aikana kohdan 3.1 säätiedoilla, taulukon 3 sisäisillä lämpökuormilla ja suunnitelluilla ilmamäärillä laskettuna. 
Kesäajan huonelämpötilan vaatimuksenmukaisuus osoitetaan eri tilatyyppien lämpötilalaskennalla</t>
        </r>
      </text>
    </comment>
    <comment ref="B33" authorId="0" shapeId="0">
      <text>
        <r>
          <rPr>
            <sz val="9"/>
            <color indexed="81"/>
            <rFont val="Tahoma"/>
            <family val="2"/>
          </rPr>
          <t xml:space="preserve">Sähkölaitteiden lämpökuormana voidaan käyttää rakentamismääräyskokoelman osassa D3 esitettyjä arvoja, joissa on oletettu, että laitteiden sähkönkulutus tulee 
kokonaisuudessaan lämpökuormaksi rakennukseen. 
</t>
        </r>
      </text>
    </comment>
    <comment ref="B46" authorId="0" shapeId="0">
      <text>
        <r>
          <rPr>
            <sz val="9"/>
            <color indexed="81"/>
            <rFont val="Tahoma"/>
            <family val="2"/>
          </rPr>
          <t xml:space="preserve">Lämpötilaero lasketaan sisälämpötilan ja ulkolämpötilan erotuksena. Sisälämpötilana 
käytetään lämpötilaa lämmityskaudella, jolloin sisätiloja lämmitetään.
</t>
        </r>
      </text>
    </comment>
    <comment ref="B49" authorId="0" shapeId="0">
      <text>
        <r>
          <rPr>
            <sz val="9"/>
            <color indexed="81"/>
            <rFont val="Tahoma"/>
            <family val="2"/>
          </rPr>
          <t>Käyttöaste määritellään vuorokauden keskimääräisenä osuutena rakennuksen käyttöajasta, jolloin valaistus on päällä.</t>
        </r>
      </text>
    </comment>
    <comment ref="B50" authorId="0" shapeId="0">
      <text>
        <r>
          <rPr>
            <sz val="9"/>
            <color indexed="81"/>
            <rFont val="Tahoma"/>
            <family val="2"/>
          </rPr>
          <t>Vaipan ilmanvuotoluku q50 (m3/hm2) saadaan laskettua, kun rakennuksen ilmanvuotoluvun n50 (1/h) ja rakennuksen ilmatilavuuden (m3) tulo jaetaan rakennusvaipan pinta-alalla (m2). Pinta-alaan lasketaan mukaan alapohja. Ilmanvuotoluku n50 saadaan tiiviysmittauksilla 50 Pa:n paine-erossa.</t>
        </r>
      </text>
    </comment>
    <comment ref="B51" authorId="1" shapeId="0">
      <text>
        <r>
          <rPr>
            <sz val="8"/>
            <color indexed="81"/>
            <rFont val="Tahoma"/>
            <charset val="1"/>
          </rPr>
          <t>Ilmatiiveysluku eli n50-luku ilmoittaa yhden tunnin aikana rakenteiden läpi virtaavan vuotoilmamäärän 50 Pascalin alipaineessa suhteutettuna rakennuksen ilmatilavuuteen. Ilmatilavuus lasketaan huonekorkeuden ja kokonaissisämittojen mukaan lasketun pinta-alan tulona.
Vaipan ilmanvuotoluku q50 on uudempi lukuarvo, joka tarkoittaa rakennuksen vaipan keskimääräistä vuotoilmamäärää tunnissa 50 Pa:n paine-erolla rakennuksen kokonaissisämittojen mukaan laskettua rakennuksen vaipan pinta-alaa kohti.</t>
        </r>
      </text>
    </comment>
    <comment ref="B52" authorId="0" shapeId="0">
      <text>
        <r>
          <rPr>
            <sz val="9"/>
            <color indexed="81"/>
            <rFont val="Tahoma"/>
          </rPr>
          <t>Vuosihyötysuhde on lämmöntalteenottolaitteistolla vuodessa talteenotettavan ja
hyödynnettävän energian suhde ilmanvaihdon lämmityksen tarvitsemaan energiaan, kun
lämmöntalteenottoa ei ole. Poistoilman lämmöntalteenoton vuosihyötysuhteen laskennassa käytetään valmistajan ilmoittamaa
standardin SFS-EN 308 mukaan mitattua tai tyyppihyväksyttyä tuloilman lämpötilahyötysuhdetta
(tulo- ja poistoilman massavirrat ovat yhtä suuret). Lämpötilahyötysuhde määritetään
suunnitteluratkaisun poistoilmavirralla.
Lämmöntalteenoton vuosihyötysuhteen osoittamisessa on otettava huomioon ainakin tulo- ja
poistoilmavirtojen suhde ja jäätymissuojauksen toiminta sekä mahdollinen tuloilman lämpötilan
rajoittaminen.</t>
        </r>
      </text>
    </comment>
    <comment ref="B54" authorId="1" shapeId="0">
      <text>
        <r>
          <rPr>
            <b/>
            <sz val="8"/>
            <color indexed="81"/>
            <rFont val="Tahoma"/>
            <charset val="1"/>
          </rPr>
          <t>Teriö Olli:</t>
        </r>
        <r>
          <rPr>
            <sz val="8"/>
            <color indexed="81"/>
            <rFont val="Tahoma"/>
            <charset val="1"/>
          </rPr>
          <t xml:space="preserve">
Tarve / järjestelmien tehokkuus / laitteen tehokkuus</t>
        </r>
      </text>
    </comment>
    <comment ref="B56" authorId="1" shapeId="0">
      <text>
        <r>
          <rPr>
            <sz val="8"/>
            <color indexed="81"/>
            <rFont val="Tahoma"/>
            <family val="2"/>
          </rPr>
          <t>Kokonaisilmanvaihto muodostuu suunnitellusta ilmanvaihtomäärästä sekä vuotoilmamäärästä.</t>
        </r>
      </text>
    </comment>
    <comment ref="B57" authorId="0" shapeId="0">
      <text>
        <r>
          <rPr>
            <sz val="9"/>
            <color indexed="81"/>
            <rFont val="Tahoma"/>
            <family val="2"/>
          </rPr>
          <t>Ilmanvaihtokertoimella tarkoitetaan tunnin kuluessa huonetilaan virrannutta ulkoilmavirtaa huonetilan ilmatilavuutta kohti [1/h].</t>
        </r>
        <r>
          <rPr>
            <sz val="9"/>
            <color indexed="81"/>
            <rFont val="Tahoma"/>
          </rPr>
          <t xml:space="preserve">
</t>
        </r>
      </text>
    </comment>
    <comment ref="B58" authorId="0" shapeId="0">
      <text>
        <r>
          <rPr>
            <sz val="9"/>
            <color indexed="81"/>
            <rFont val="Tahoma"/>
          </rPr>
          <t xml:space="preserve">Vaipan lämpöhäviö lasketaan vaipan osien lämmönläpäisykertoimien ja vaipan osien pinta-alojen tulojen summana.
</t>
        </r>
      </text>
    </comment>
    <comment ref="B61" authorId="0" shapeId="0">
      <text>
        <r>
          <rPr>
            <sz val="9"/>
            <color indexed="81"/>
            <rFont val="Tahoma"/>
            <family val="2"/>
          </rPr>
          <t xml:space="preserve">Kaikki rakennukseen lämpökuormina saatu ilmaisenergia jaettuna ilmanvaihdon lämmitysteholla ja vaipan lämmönkulutuksella.
</t>
        </r>
      </text>
    </comment>
    <comment ref="B63" authorId="0" shapeId="0">
      <text>
        <r>
          <rPr>
            <sz val="9"/>
            <color indexed="81"/>
            <rFont val="Tahoma"/>
            <family val="2"/>
          </rPr>
          <t xml:space="preserve">Tilatehokkuus lasketaan jakamalla lämmin nettoala henkilömäärällä [m2/hlö].
</t>
        </r>
      </text>
    </comment>
    <comment ref="B64" authorId="0" shapeId="0">
      <text>
        <r>
          <rPr>
            <sz val="9"/>
            <color indexed="81"/>
            <rFont val="Tahoma"/>
            <family val="2"/>
          </rPr>
          <t xml:space="preserve">Käyttöaste [hlö/hlö] saadaan laskettua jakamalla rakennuksen toteutunut henkilömäärä suunnitellulla henkilömäärällä. 
</t>
        </r>
      </text>
    </comment>
    <comment ref="B65" authorId="1" shapeId="0">
      <text>
        <r>
          <rPr>
            <sz val="8"/>
            <color indexed="81"/>
            <rFont val="Tahoma"/>
            <family val="2"/>
          </rPr>
          <t>Koko ilmanvaihtojärjestelmän ominaissähköteho SFP on rakennuksen koko ilmanvaihtojärjestelmän kaikkien puhaltimien yhteenlaskettu sähköverkosta ottama sähköteho kW jaettuna ilmanvaihtojärjestelmän koko mitoitusjäteilmavirralla tai mitoitusulkoilmavirralla m3/s (suurempi näistä). Ilmanvaihtojärjestelmän sähköverkosta ottama sähköteho sisältää puhaltimien moottorien sähkötehon lisäksi mahdollisten taajuusmuuttajien ja muiden tehonsäätölaitteiden sähkötehon.</t>
        </r>
      </text>
    </comment>
    <comment ref="B69" authorId="0" shapeId="0">
      <text>
        <r>
          <rPr>
            <sz val="9"/>
            <color indexed="81"/>
            <rFont val="Tahoma"/>
            <charset val="1"/>
          </rPr>
          <t xml:space="preserve">Käyttötehokkuus ilmaisee energiankulutuksen suhteessa henkilökäyttötunteihin.
</t>
        </r>
      </text>
    </comment>
    <comment ref="B78" authorId="1" shapeId="0">
      <text>
        <r>
          <rPr>
            <sz val="8"/>
            <color indexed="81"/>
            <rFont val="Tahoma"/>
            <family val="2"/>
          </rPr>
          <t>Mikä on lämmitystarveluku?
Lämmitystarveluvun (aiemmin käytetty termi: astepäiväluku) avulla normeerataan toteutuneita lämmitysenergian kulutuksia, jotta voidaan verrata toisiinsa saman rakennuksen eri kuukausien tai vuosien kulutuksia ja eri kunnissa olevien rakennusten ominaiskulutuksia.
Lämmitystarveluvun käyttö rakennuksen lämmitystarpeen arvioinnissa perustuu siihen, että rakennuksen energiankulutus on likipitäen verrannollinen sisä- ja ulkolämpötilojen erotukseen.
(www.ilmatieteenlaitos.fi)</t>
        </r>
      </text>
    </comment>
    <comment ref="C78" authorId="1" shapeId="0">
      <text>
        <r>
          <rPr>
            <sz val="8"/>
            <color indexed="81"/>
            <rFont val="Tahoma"/>
            <family val="2"/>
          </rPr>
          <t>Tampere 2015</t>
        </r>
        <r>
          <rPr>
            <b/>
            <sz val="8"/>
            <color indexed="81"/>
            <rFont val="Tahoma"/>
            <family val="2"/>
          </rPr>
          <t xml:space="preserve">
</t>
        </r>
      </text>
    </comment>
  </commentList>
</comments>
</file>

<file path=xl/sharedStrings.xml><?xml version="1.0" encoding="utf-8"?>
<sst xmlns="http://schemas.openxmlformats.org/spreadsheetml/2006/main" count="139" uniqueCount="104">
  <si>
    <t>kW</t>
  </si>
  <si>
    <t>Henkilömäärä</t>
  </si>
  <si>
    <t>Kohde</t>
  </si>
  <si>
    <t>Suunniteltu</t>
  </si>
  <si>
    <t>Toteutunut</t>
  </si>
  <si>
    <t>Yksikkö</t>
  </si>
  <si>
    <t>Valaistus</t>
  </si>
  <si>
    <t>Ulkolämpötila</t>
  </si>
  <si>
    <t>kW/K</t>
  </si>
  <si>
    <t>Vaipan lämmön kulutus</t>
  </si>
  <si>
    <t>Lämpökuorma ihmisistä</t>
  </si>
  <si>
    <t>Lämmön talteenoton hyötysuhde</t>
  </si>
  <si>
    <t>Lämmöntalteenotto 1</t>
  </si>
  <si>
    <t>Lämmöntalteenotto 2</t>
  </si>
  <si>
    <t>Lämmöntalteenotto 3</t>
  </si>
  <si>
    <t>Perustiedot</t>
  </si>
  <si>
    <t>%</t>
  </si>
  <si>
    <t>Rakennustyyppi</t>
  </si>
  <si>
    <t>Päiväkoti</t>
  </si>
  <si>
    <t>Sähkön käyttö</t>
  </si>
  <si>
    <t>Ilmaisenergia yhteensä</t>
  </si>
  <si>
    <t>Sähkö yhteensä</t>
  </si>
  <si>
    <t>Vaippa + Ilmanvaihto</t>
  </si>
  <si>
    <t>Lämmin käyttövesi</t>
  </si>
  <si>
    <t>Ilmanvaihto</t>
  </si>
  <si>
    <t>Paino</t>
  </si>
  <si>
    <t xml:space="preserve">Lämmitysteho, ilmanvaihto </t>
  </si>
  <si>
    <t>Lämpötilaero suunniteltu</t>
  </si>
  <si>
    <t>Vuosikulutusarvio</t>
  </si>
  <si>
    <t>Vaippa</t>
  </si>
  <si>
    <t>Tunnusluvut</t>
  </si>
  <si>
    <t>Energian hankinta W/m2</t>
  </si>
  <si>
    <t>MWh</t>
  </si>
  <si>
    <t>Valaistuksen käyttöaste %</t>
  </si>
  <si>
    <t>Toimivuuden tarkastelu PVM</t>
  </si>
  <si>
    <t>Tilavuus (RH1-lomake)</t>
  </si>
  <si>
    <t>Paljonko laskelmien ulkop.</t>
  </si>
  <si>
    <t>Rakennuksen kokonaisala</t>
  </si>
  <si>
    <t>Energian hankinta (tuntiteho)</t>
  </si>
  <si>
    <t>Kiinteistöenergia</t>
  </si>
  <si>
    <t>IV-kerroin</t>
  </si>
  <si>
    <t>Erillispoistot</t>
  </si>
  <si>
    <t>Käyttöaste hlö/hlö</t>
  </si>
  <si>
    <t>Sähkölaitteet</t>
  </si>
  <si>
    <t>Toimivuuden
 tarkastelu</t>
  </si>
  <si>
    <t>Lämpökuormat</t>
  </si>
  <si>
    <t>Yhteenveto</t>
  </si>
  <si>
    <t>Vaipan lämpöhäviö</t>
  </si>
  <si>
    <t>Ilmanvaihto [m3/s]</t>
  </si>
  <si>
    <t>Pohjateho kW</t>
  </si>
  <si>
    <t>Tilatehokkuus (Hyötyala/hlö)</t>
  </si>
  <si>
    <t>SFP-luku</t>
  </si>
  <si>
    <t>Lämmön kehitys (lämmönkehittimen pumput, puhaltimet ym. sähkölaitteet)</t>
  </si>
  <si>
    <t>Lämmön jakelu (kiertovesipumput, säätimet ym. sähkölaitteet)</t>
  </si>
  <si>
    <t>Lämpimän käyttöveden kierto (kiertovesipumput, ei kylpyhuonelämmittimiä)</t>
  </si>
  <si>
    <t>Ilmanvaihto (ilmanvaihdon puhaltimet ja sulatuksen esilämmitys, ei jälkilämmitystä)</t>
  </si>
  <si>
    <t>5 ryhmän päiväkoti, Tampere</t>
  </si>
  <si>
    <t>Jäähdytys</t>
  </si>
  <si>
    <t>Keittiökoneet ja muut tuotantolaitteet</t>
  </si>
  <si>
    <t>Auringon säteily ikkunoista</t>
  </si>
  <si>
    <t>Vaipan ominaislämpöhäviö kerroin</t>
  </si>
  <si>
    <t>Valaistus (suuniteltu = max)</t>
  </si>
  <si>
    <t>Sähkö - teho mitattu (tuntikeskiarvo)</t>
  </si>
  <si>
    <t>Kaukolämpö - teho mitattu (tuntikeskiarvo)</t>
  </si>
  <si>
    <t>Mitattu teho yhteensä</t>
  </si>
  <si>
    <t>Laskennallinen ostoenergian teho</t>
  </si>
  <si>
    <t>Tot / Suun %</t>
  </si>
  <si>
    <t>Ilman lämmityksen osuus koko lämmitystarpeesta</t>
  </si>
  <si>
    <t>Lämpökuorma ihmiset</t>
  </si>
  <si>
    <t>Ilmanvaihtokoneiden sähköteho</t>
  </si>
  <si>
    <t>Erillispoistojen sähköteho</t>
  </si>
  <si>
    <t>Lämmönkehitys ja lämmönjakelu (kiertovesipumput yms)</t>
  </si>
  <si>
    <t>Sisälämpötila, lämmityskausi</t>
  </si>
  <si>
    <t>painesuhde vaipan yli</t>
  </si>
  <si>
    <t>Lämmitys ja
 ilmanvaihto</t>
  </si>
  <si>
    <t>Ilmanvaihto / lämmin nettopinta-ala [l/s/m2]</t>
  </si>
  <si>
    <t>Lämpökuorma / lämmitystarve</t>
  </si>
  <si>
    <t>Sähköteho / hyötyala W/M2</t>
  </si>
  <si>
    <t xml:space="preserve">Sisäilmaluokka </t>
  </si>
  <si>
    <t xml:space="preserve">Kokonaisilmanvaihto l/hlö/s </t>
  </si>
  <si>
    <t>Muut  E-lukuun kuulumattomat  [kW] (sulanapidot, käyttösähkö, ulkovalot, autolämm, keittiö, tuotanto,...)</t>
  </si>
  <si>
    <t>S2</t>
  </si>
  <si>
    <t>Lämmin käyttövesi sähköllä</t>
  </si>
  <si>
    <t>Kokonaiskulutus</t>
  </si>
  <si>
    <t>Päivän huipputeho</t>
  </si>
  <si>
    <t>Ilmanvaihto, poistoilmavirta</t>
  </si>
  <si>
    <t>Ilmanvaihto, erillispoistojen ilmavirta</t>
  </si>
  <si>
    <t>1/h</t>
  </si>
  <si>
    <t>Ilmanvuotoluku</t>
  </si>
  <si>
    <t>m3/h m2</t>
  </si>
  <si>
    <t>LTO vuosihyötysuhde poistoilmanvirrasta</t>
  </si>
  <si>
    <r>
      <t>m</t>
    </r>
    <r>
      <rPr>
        <vertAlign val="superscript"/>
        <sz val="10"/>
        <color theme="1"/>
        <rFont val="Arial"/>
        <family val="2"/>
      </rPr>
      <t>3</t>
    </r>
  </si>
  <si>
    <r>
      <t>m</t>
    </r>
    <r>
      <rPr>
        <vertAlign val="superscript"/>
        <sz val="10"/>
        <color theme="1"/>
        <rFont val="Arial"/>
        <family val="2"/>
      </rPr>
      <t>2</t>
    </r>
  </si>
  <si>
    <r>
      <t>Lämmin nettoala A</t>
    </r>
    <r>
      <rPr>
        <vertAlign val="subscript"/>
        <sz val="10"/>
        <color theme="1"/>
        <rFont val="Arial"/>
        <family val="2"/>
      </rPr>
      <t>netto</t>
    </r>
  </si>
  <si>
    <r>
      <t>m</t>
    </r>
    <r>
      <rPr>
        <vertAlign val="superscript"/>
        <sz val="10"/>
        <color theme="1"/>
        <rFont val="Arial"/>
        <family val="2"/>
      </rPr>
      <t>3</t>
    </r>
    <r>
      <rPr>
        <sz val="10"/>
        <color theme="1"/>
        <rFont val="Arial"/>
        <family val="2"/>
      </rPr>
      <t>/s</t>
    </r>
  </si>
  <si>
    <r>
      <rPr>
        <vertAlign val="superscript"/>
        <sz val="10"/>
        <color theme="1"/>
        <rFont val="Arial"/>
        <family val="2"/>
      </rPr>
      <t>o</t>
    </r>
    <r>
      <rPr>
        <sz val="10"/>
        <color theme="1"/>
        <rFont val="Arial"/>
        <family val="2"/>
      </rPr>
      <t>C</t>
    </r>
  </si>
  <si>
    <r>
      <t>Talotekniikka</t>
    </r>
    <r>
      <rPr>
        <sz val="10"/>
        <color theme="1"/>
        <rFont val="Arial"/>
        <family val="2"/>
      </rPr>
      <t xml:space="preserve"> (lämpötila ja ilmanvaihto)</t>
    </r>
  </si>
  <si>
    <t>Sulanapitolämmitykset (kulkutiet, vesikourut, sadevesikaivot)</t>
  </si>
  <si>
    <t>Käyttötehokkuus  kW/hlö/h</t>
  </si>
  <si>
    <t>Ilmatiiveysluku (tai vaipan ilmanvuotoluku)</t>
  </si>
  <si>
    <t>Combi energiakorttiesimerkki 19.10.2018 - toimivuuden tarkastelu  (ohjeet solujen kommenteissa)</t>
  </si>
  <si>
    <t>laskettu tai siirretty arvo</t>
  </si>
  <si>
    <t>LTO apulaskentaluonnos:</t>
  </si>
  <si>
    <t>Lämmitystarveluku (Astepäiväluku)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</si>
</sst>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7" x14ac:knownFonts="1">
    <font>
      <sz val="11"/>
      <color theme="1"/>
      <name val="Calibri"/>
      <family val="2"/>
      <scheme val="minor"/>
    </font>
    <font>
      <sz val="10"/>
      <name val="Arial"/>
      <family val="2"/>
    </font>
    <font>
      <sz val="11"/>
      <color theme="1"/>
      <name val="Calibri"/>
      <family val="2"/>
      <scheme val="minor"/>
    </font>
    <font>
      <sz val="8"/>
      <color indexed="81"/>
      <name val="Tahoma"/>
      <family val="2"/>
    </font>
    <font>
      <b/>
      <sz val="8"/>
      <color indexed="81"/>
      <name val="Tahoma"/>
      <family val="2"/>
    </font>
    <font>
      <sz val="8"/>
      <color indexed="81"/>
      <name val="Tahoma"/>
      <charset val="1"/>
    </font>
    <font>
      <b/>
      <sz val="8"/>
      <color indexed="81"/>
      <name val="Tahoma"/>
      <charset val="1"/>
    </font>
    <font>
      <sz val="9"/>
      <color indexed="81"/>
      <name val="Tahoma"/>
      <charset val="1"/>
    </font>
    <font>
      <sz val="9"/>
      <color indexed="81"/>
      <name val="Tahoma"/>
      <family val="2"/>
    </font>
    <font>
      <sz val="9"/>
      <color indexed="81"/>
      <name val="Tahoma"/>
    </font>
    <font>
      <sz val="10"/>
      <color theme="1"/>
      <name val="Arial"/>
      <family val="2"/>
    </font>
    <font>
      <vertAlign val="superscript"/>
      <sz val="10"/>
      <color theme="1"/>
      <name val="Arial"/>
      <family val="2"/>
    </font>
    <font>
      <vertAlign val="subscript"/>
      <sz val="10"/>
      <color theme="1"/>
      <name val="Arial"/>
      <family val="2"/>
    </font>
    <font>
      <b/>
      <sz val="10"/>
      <color theme="1"/>
      <name val="Arial"/>
      <family val="2"/>
    </font>
    <font>
      <sz val="10"/>
      <color theme="0" tint="-0.34998626667073579"/>
      <name val="Arial"/>
      <family val="2"/>
    </font>
    <font>
      <i/>
      <sz val="8"/>
      <color theme="1"/>
      <name val="Arial"/>
      <family val="2"/>
    </font>
    <font>
      <sz val="8"/>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theme="4" tint="0.79998168889431442"/>
        <bgColor indexed="64"/>
      </patternFill>
    </fill>
    <fill>
      <patternFill patternType="solid">
        <fgColor theme="9" tint="0.59999389629810485"/>
        <bgColor indexed="64"/>
      </patternFill>
    </fill>
  </fills>
  <borders count="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3">
    <xf numFmtId="0" fontId="0" fillId="0" borderId="0"/>
    <xf numFmtId="0" fontId="1" fillId="0" borderId="0"/>
    <xf numFmtId="9" fontId="2" fillId="0" borderId="0" applyFont="0" applyFill="0" applyBorder="0" applyAlignment="0" applyProtection="0"/>
  </cellStyleXfs>
  <cellXfs count="95">
    <xf numFmtId="0" fontId="0" fillId="0" borderId="0" xfId="0"/>
    <xf numFmtId="0" fontId="10" fillId="0" borderId="0" xfId="0" applyFont="1" applyAlignment="1">
      <alignment horizontal="left"/>
    </xf>
    <xf numFmtId="0" fontId="10" fillId="0" borderId="0" xfId="0" applyFont="1"/>
    <xf numFmtId="0" fontId="10" fillId="0" borderId="0" xfId="0" applyFont="1" applyBorder="1" applyProtection="1"/>
    <xf numFmtId="0" fontId="10" fillId="0" borderId="0" xfId="0" applyFont="1" applyBorder="1" applyAlignment="1" applyProtection="1">
      <alignment horizontal="center"/>
    </xf>
    <xf numFmtId="0" fontId="10" fillId="0" borderId="4" xfId="0" applyFont="1" applyBorder="1" applyProtection="1"/>
    <xf numFmtId="0" fontId="10" fillId="0" borderId="4" xfId="0" applyFont="1" applyBorder="1" applyAlignment="1" applyProtection="1"/>
    <xf numFmtId="0" fontId="10" fillId="0" borderId="4" xfId="0" applyFont="1" applyBorder="1" applyAlignment="1" applyProtection="1">
      <alignment horizontal="center"/>
    </xf>
    <xf numFmtId="0" fontId="10" fillId="0" borderId="4" xfId="0" applyNumberFormat="1" applyFont="1" applyBorder="1" applyAlignment="1" applyProtection="1">
      <alignment horizontal="center"/>
      <protection locked="0"/>
    </xf>
    <xf numFmtId="0" fontId="1" fillId="0" borderId="4" xfId="0" applyNumberFormat="1" applyFont="1" applyBorder="1" applyAlignment="1" applyProtection="1">
      <alignment horizontal="center"/>
      <protection locked="0"/>
    </xf>
    <xf numFmtId="0" fontId="10" fillId="0" borderId="0" xfId="0" applyFont="1" applyBorder="1" applyAlignment="1" applyProtection="1">
      <alignment horizontal="center" vertical="center" textRotation="90"/>
    </xf>
    <xf numFmtId="0" fontId="10" fillId="0" borderId="0" xfId="0" applyNumberFormat="1" applyFont="1" applyBorder="1" applyAlignment="1" applyProtection="1">
      <alignment horizontal="center"/>
      <protection locked="0"/>
    </xf>
    <xf numFmtId="0" fontId="10" fillId="2" borderId="4" xfId="0" applyFont="1" applyFill="1" applyBorder="1" applyProtection="1"/>
    <xf numFmtId="0" fontId="10" fillId="2" borderId="4" xfId="0" applyFont="1" applyFill="1" applyBorder="1" applyAlignment="1" applyProtection="1">
      <alignment horizontal="center"/>
    </xf>
    <xf numFmtId="0" fontId="10" fillId="0" borderId="0" xfId="0" applyFont="1" applyBorder="1" applyAlignment="1">
      <alignment horizontal="left"/>
    </xf>
    <xf numFmtId="0" fontId="10" fillId="0" borderId="4" xfId="0" applyFont="1" applyFill="1" applyBorder="1" applyProtection="1"/>
    <xf numFmtId="164" fontId="10" fillId="0" borderId="4" xfId="0" applyNumberFormat="1" applyFont="1" applyBorder="1" applyAlignment="1" applyProtection="1">
      <alignment horizontal="center"/>
      <protection locked="0"/>
    </xf>
    <xf numFmtId="2" fontId="10" fillId="0" borderId="4" xfId="0" applyNumberFormat="1" applyFont="1" applyBorder="1" applyAlignment="1" applyProtection="1">
      <alignment horizontal="center"/>
      <protection locked="0"/>
    </xf>
    <xf numFmtId="0" fontId="10" fillId="0" borderId="4" xfId="0" applyFont="1" applyBorder="1" applyAlignment="1" applyProtection="1">
      <alignment horizontal="center"/>
      <protection locked="0"/>
    </xf>
    <xf numFmtId="164" fontId="10" fillId="4" borderId="4" xfId="0" applyNumberFormat="1" applyFont="1" applyFill="1" applyBorder="1" applyAlignment="1" applyProtection="1">
      <alignment horizontal="center"/>
    </xf>
    <xf numFmtId="0" fontId="10" fillId="0" borderId="4" xfId="0" applyFont="1" applyFill="1" applyBorder="1" applyAlignment="1" applyProtection="1">
      <alignment wrapText="1"/>
    </xf>
    <xf numFmtId="0" fontId="13" fillId="3" borderId="4" xfId="0" applyFont="1" applyFill="1" applyBorder="1" applyProtection="1"/>
    <xf numFmtId="164" fontId="10" fillId="3" borderId="4" xfId="0" applyNumberFormat="1" applyFont="1" applyFill="1" applyBorder="1" applyAlignment="1" applyProtection="1">
      <alignment horizontal="center"/>
    </xf>
    <xf numFmtId="0" fontId="10" fillId="3" borderId="4" xfId="0" applyFont="1" applyFill="1" applyBorder="1" applyAlignment="1" applyProtection="1">
      <alignment horizontal="center"/>
    </xf>
    <xf numFmtId="0" fontId="10" fillId="0" borderId="4" xfId="0" applyFont="1" applyFill="1" applyBorder="1" applyAlignment="1" applyProtection="1">
      <alignment horizontal="center"/>
    </xf>
    <xf numFmtId="0" fontId="10" fillId="0" borderId="4" xfId="0" applyFont="1" applyFill="1" applyBorder="1" applyAlignment="1" applyProtection="1">
      <alignment horizontal="left"/>
    </xf>
    <xf numFmtId="0" fontId="10" fillId="3" borderId="4" xfId="0" applyFont="1" applyFill="1" applyBorder="1" applyAlignment="1" applyProtection="1"/>
    <xf numFmtId="0" fontId="10" fillId="0" borderId="0" xfId="0" applyFont="1" applyProtection="1"/>
    <xf numFmtId="0" fontId="10" fillId="0" borderId="0" xfId="0" applyFont="1" applyAlignment="1" applyProtection="1">
      <alignment horizontal="center"/>
    </xf>
    <xf numFmtId="0" fontId="10" fillId="4" borderId="4" xfId="0" applyFont="1" applyFill="1" applyBorder="1" applyAlignment="1" applyProtection="1">
      <alignment horizontal="center"/>
    </xf>
    <xf numFmtId="0" fontId="1" fillId="0" borderId="4" xfId="0" applyFont="1" applyBorder="1" applyProtection="1"/>
    <xf numFmtId="0" fontId="1" fillId="4" borderId="4" xfId="0" applyFont="1" applyFill="1" applyBorder="1" applyAlignment="1" applyProtection="1">
      <alignment horizontal="center"/>
    </xf>
    <xf numFmtId="0" fontId="10" fillId="0" borderId="6" xfId="0" applyFont="1" applyFill="1" applyBorder="1" applyProtection="1"/>
    <xf numFmtId="0" fontId="10" fillId="3" borderId="1" xfId="0" applyFont="1" applyFill="1" applyBorder="1" applyProtection="1"/>
    <xf numFmtId="164" fontId="10" fillId="3" borderId="2" xfId="0" applyNumberFormat="1" applyFont="1" applyFill="1" applyBorder="1" applyAlignment="1" applyProtection="1">
      <alignment horizontal="center"/>
    </xf>
    <xf numFmtId="164" fontId="10" fillId="0" borderId="0" xfId="0" applyNumberFormat="1" applyFont="1" applyAlignment="1" applyProtection="1">
      <alignment horizontal="center"/>
    </xf>
    <xf numFmtId="0" fontId="10" fillId="3" borderId="4" xfId="0" applyFont="1" applyFill="1" applyBorder="1" applyProtection="1"/>
    <xf numFmtId="0" fontId="10" fillId="0" borderId="0" xfId="0" applyFont="1" applyFill="1" applyBorder="1" applyProtection="1"/>
    <xf numFmtId="164" fontId="10" fillId="0" borderId="0" xfId="0" applyNumberFormat="1" applyFont="1" applyFill="1" applyBorder="1" applyAlignment="1" applyProtection="1">
      <alignment horizontal="center"/>
    </xf>
    <xf numFmtId="0" fontId="10" fillId="0" borderId="0" xfId="0" applyFont="1" applyFill="1" applyBorder="1" applyAlignment="1" applyProtection="1">
      <alignment horizontal="center"/>
    </xf>
    <xf numFmtId="0" fontId="10" fillId="0" borderId="0" xfId="0" applyFont="1" applyFill="1" applyAlignment="1">
      <alignment horizontal="left"/>
    </xf>
    <xf numFmtId="0" fontId="10" fillId="0" borderId="0" xfId="0" applyFont="1" applyFill="1"/>
    <xf numFmtId="0" fontId="10" fillId="0" borderId="1" xfId="0" applyFont="1" applyFill="1" applyBorder="1" applyAlignment="1" applyProtection="1">
      <alignment horizontal="left"/>
    </xf>
    <xf numFmtId="14" fontId="10" fillId="0" borderId="1" xfId="0" applyNumberFormat="1" applyFont="1" applyFill="1" applyBorder="1" applyAlignment="1" applyProtection="1">
      <alignment horizontal="center"/>
    </xf>
    <xf numFmtId="0" fontId="10" fillId="0" borderId="2" xfId="0" applyFont="1" applyFill="1" applyBorder="1" applyAlignment="1" applyProtection="1">
      <alignment horizontal="center"/>
    </xf>
    <xf numFmtId="0" fontId="10" fillId="0" borderId="3" xfId="0" applyFont="1" applyFill="1" applyBorder="1" applyAlignment="1" applyProtection="1">
      <alignment horizontal="center"/>
    </xf>
    <xf numFmtId="0" fontId="10" fillId="5" borderId="4" xfId="0" applyFont="1" applyFill="1" applyBorder="1" applyProtection="1"/>
    <xf numFmtId="1" fontId="1" fillId="0" borderId="4" xfId="0" applyNumberFormat="1" applyFont="1" applyBorder="1" applyAlignment="1" applyProtection="1">
      <alignment horizontal="center"/>
      <protection locked="0"/>
    </xf>
    <xf numFmtId="0" fontId="10" fillId="0" borderId="5" xfId="0" applyFont="1" applyBorder="1" applyAlignment="1" applyProtection="1">
      <alignment horizontal="left"/>
    </xf>
    <xf numFmtId="164" fontId="10" fillId="4" borderId="5" xfId="0" applyNumberFormat="1" applyFont="1" applyFill="1" applyBorder="1" applyAlignment="1" applyProtection="1">
      <alignment horizontal="center"/>
    </xf>
    <xf numFmtId="9" fontId="10" fillId="4" borderId="4" xfId="2" applyFont="1" applyFill="1" applyBorder="1" applyAlignment="1" applyProtection="1">
      <alignment horizontal="center"/>
    </xf>
    <xf numFmtId="0" fontId="10" fillId="0" borderId="4" xfId="0" applyFont="1" applyBorder="1" applyAlignment="1" applyProtection="1">
      <alignment horizontal="left"/>
    </xf>
    <xf numFmtId="164" fontId="10" fillId="4" borderId="4" xfId="2" applyNumberFormat="1" applyFont="1" applyFill="1" applyBorder="1" applyAlignment="1" applyProtection="1">
      <alignment horizontal="center"/>
    </xf>
    <xf numFmtId="2" fontId="10" fillId="4" borderId="4" xfId="2" applyNumberFormat="1" applyFont="1" applyFill="1" applyBorder="1" applyAlignment="1" applyProtection="1">
      <alignment horizontal="center"/>
    </xf>
    <xf numFmtId="2" fontId="10" fillId="4" borderId="4" xfId="0" applyNumberFormat="1" applyFont="1" applyFill="1" applyBorder="1" applyAlignment="1" applyProtection="1">
      <alignment horizontal="center"/>
    </xf>
    <xf numFmtId="2" fontId="10" fillId="4" borderId="4" xfId="0" applyNumberFormat="1" applyFont="1" applyFill="1" applyBorder="1" applyProtection="1"/>
    <xf numFmtId="0" fontId="1" fillId="0" borderId="4" xfId="0" applyFont="1" applyBorder="1" applyAlignment="1" applyProtection="1">
      <alignment horizontal="left" wrapText="1"/>
    </xf>
    <xf numFmtId="0" fontId="10" fillId="0" borderId="4" xfId="0" applyFont="1" applyBorder="1" applyAlignment="1" applyProtection="1">
      <alignment horizontal="left" wrapText="1"/>
    </xf>
    <xf numFmtId="0" fontId="10" fillId="3" borderId="0" xfId="0" applyFont="1" applyFill="1" applyAlignment="1">
      <alignment horizontal="left"/>
    </xf>
    <xf numFmtId="0" fontId="10" fillId="0" borderId="0" xfId="0" applyFont="1" applyAlignment="1">
      <alignment horizontal="center"/>
    </xf>
    <xf numFmtId="0" fontId="10" fillId="3" borderId="0" xfId="0" applyFont="1" applyFill="1" applyBorder="1" applyAlignment="1">
      <alignment horizontal="left"/>
    </xf>
    <xf numFmtId="0" fontId="13" fillId="3" borderId="0" xfId="0" applyFont="1" applyFill="1" applyAlignment="1">
      <alignment horizontal="left"/>
    </xf>
    <xf numFmtId="0" fontId="10" fillId="2" borderId="1" xfId="0" applyFont="1" applyFill="1" applyBorder="1" applyAlignment="1">
      <alignment horizontal="center"/>
    </xf>
    <xf numFmtId="0" fontId="10" fillId="2" borderId="3" xfId="0" applyFont="1" applyFill="1" applyBorder="1" applyAlignment="1">
      <alignment horizontal="center"/>
    </xf>
    <xf numFmtId="0" fontId="10" fillId="0" borderId="4" xfId="0" applyFont="1" applyBorder="1" applyAlignment="1">
      <alignment horizontal="left"/>
    </xf>
    <xf numFmtId="0" fontId="10" fillId="0" borderId="4" xfId="0" applyFont="1" applyBorder="1" applyAlignment="1">
      <alignment horizontal="center"/>
    </xf>
    <xf numFmtId="0" fontId="10" fillId="0" borderId="0" xfId="0" applyFont="1" applyBorder="1" applyAlignment="1">
      <alignment horizontal="center"/>
    </xf>
    <xf numFmtId="0" fontId="10" fillId="2" borderId="5" xfId="0" applyFont="1" applyFill="1" applyBorder="1"/>
    <xf numFmtId="0" fontId="10" fillId="2" borderId="5" xfId="0" applyFont="1" applyFill="1" applyBorder="1" applyAlignment="1">
      <alignment horizontal="center"/>
    </xf>
    <xf numFmtId="0" fontId="14" fillId="2" borderId="4" xfId="0" applyFont="1" applyFill="1" applyBorder="1" applyAlignment="1">
      <alignment horizontal="center"/>
    </xf>
    <xf numFmtId="0" fontId="10" fillId="2" borderId="4" xfId="0" applyFont="1" applyFill="1" applyBorder="1" applyAlignment="1">
      <alignment horizontal="center"/>
    </xf>
    <xf numFmtId="0" fontId="10" fillId="0" borderId="4" xfId="0" applyFont="1" applyBorder="1"/>
    <xf numFmtId="0" fontId="14" fillId="0" borderId="4" xfId="0" applyFont="1" applyBorder="1"/>
    <xf numFmtId="0" fontId="14" fillId="0" borderId="4" xfId="0" applyFont="1" applyBorder="1" applyAlignment="1">
      <alignment horizontal="center"/>
    </xf>
    <xf numFmtId="0" fontId="10" fillId="0" borderId="4" xfId="0" applyFont="1" applyFill="1" applyBorder="1"/>
    <xf numFmtId="1" fontId="1" fillId="0" borderId="4" xfId="0" applyNumberFormat="1" applyFont="1" applyBorder="1" applyAlignment="1">
      <alignment horizontal="center"/>
    </xf>
    <xf numFmtId="0" fontId="1" fillId="0" borderId="4" xfId="0" applyFont="1" applyBorder="1" applyAlignment="1">
      <alignment horizontal="center"/>
    </xf>
    <xf numFmtId="0" fontId="10" fillId="2" borderId="3" xfId="0" applyFont="1" applyFill="1" applyBorder="1" applyAlignment="1" applyProtection="1">
      <alignment horizontal="center"/>
    </xf>
    <xf numFmtId="0" fontId="10" fillId="0" borderId="5" xfId="0" applyFont="1" applyFill="1" applyBorder="1" applyProtection="1"/>
    <xf numFmtId="0" fontId="10" fillId="2" borderId="1" xfId="0" applyFont="1" applyFill="1" applyBorder="1" applyAlignment="1" applyProtection="1">
      <alignment vertical="center" textRotation="90" wrapText="1"/>
    </xf>
    <xf numFmtId="0" fontId="10" fillId="2" borderId="3" xfId="0" applyFont="1" applyFill="1" applyBorder="1" applyProtection="1"/>
    <xf numFmtId="0" fontId="10" fillId="2" borderId="1" xfId="0" applyFont="1" applyFill="1" applyBorder="1" applyAlignment="1" applyProtection="1">
      <alignment vertical="center" textRotation="90"/>
    </xf>
    <xf numFmtId="0" fontId="10" fillId="2" borderId="3" xfId="0" applyFont="1" applyFill="1" applyBorder="1" applyAlignment="1" applyProtection="1">
      <alignment horizontal="left"/>
    </xf>
    <xf numFmtId="0" fontId="10" fillId="0" borderId="7" xfId="0" applyFont="1" applyBorder="1" applyAlignment="1" applyProtection="1">
      <alignment horizontal="center" vertical="center" textRotation="90" wrapText="1"/>
    </xf>
    <xf numFmtId="0" fontId="10" fillId="0" borderId="6" xfId="0" applyFont="1" applyBorder="1" applyAlignment="1" applyProtection="1">
      <alignment horizontal="center" vertical="center" textRotation="90" wrapText="1"/>
    </xf>
    <xf numFmtId="0" fontId="10" fillId="0" borderId="5" xfId="0" applyFont="1" applyBorder="1" applyAlignment="1" applyProtection="1">
      <alignment horizontal="center" vertical="center" textRotation="90" wrapText="1"/>
    </xf>
    <xf numFmtId="0" fontId="10" fillId="0" borderId="6" xfId="0" applyFont="1" applyBorder="1" applyAlignment="1" applyProtection="1">
      <alignment horizontal="center" vertical="center" textRotation="90"/>
    </xf>
    <xf numFmtId="0" fontId="10" fillId="0" borderId="5" xfId="0" applyFont="1" applyBorder="1" applyAlignment="1" applyProtection="1">
      <alignment horizontal="center" vertical="center" textRotation="90"/>
    </xf>
    <xf numFmtId="0" fontId="10" fillId="2" borderId="4" xfId="0" applyFont="1" applyFill="1" applyBorder="1" applyAlignment="1" applyProtection="1">
      <alignment horizontal="center"/>
    </xf>
    <xf numFmtId="0" fontId="10" fillId="0" borderId="4" xfId="0" applyFont="1" applyBorder="1" applyAlignment="1" applyProtection="1">
      <alignment horizontal="center" vertical="center" textRotation="90"/>
    </xf>
    <xf numFmtId="0" fontId="10" fillId="0" borderId="4" xfId="0" applyFont="1" applyBorder="1" applyAlignment="1" applyProtection="1">
      <alignment horizontal="center"/>
    </xf>
    <xf numFmtId="0" fontId="10" fillId="0" borderId="7" xfId="0" applyFont="1" applyBorder="1" applyAlignment="1" applyProtection="1">
      <alignment horizontal="center" vertical="center" textRotation="90"/>
    </xf>
    <xf numFmtId="0" fontId="13" fillId="0" borderId="0" xfId="0" applyFont="1" applyAlignment="1">
      <alignment horizontal="center"/>
    </xf>
    <xf numFmtId="0" fontId="15" fillId="4" borderId="2" xfId="0" applyFont="1" applyFill="1" applyBorder="1" applyAlignment="1" applyProtection="1">
      <alignment horizontal="center"/>
    </xf>
    <xf numFmtId="0" fontId="16" fillId="0" borderId="2" xfId="0" applyFont="1" applyBorder="1" applyAlignment="1">
      <alignment horizontal="center"/>
    </xf>
  </cellXfs>
  <cellStyles count="3">
    <cellStyle name="Normal" xfId="0" builtinId="0"/>
    <cellStyle name="Normal 2" xfId="1"/>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G93"/>
  <sheetViews>
    <sheetView showGridLines="0" tabSelected="1" zoomScaleNormal="100" workbookViewId="0">
      <selection activeCell="J62" sqref="J62"/>
    </sheetView>
  </sheetViews>
  <sheetFormatPr defaultRowHeight="12.75" x14ac:dyDescent="0.2"/>
  <cols>
    <col min="1" max="1" width="9.42578125" style="2" customWidth="1"/>
    <col min="2" max="2" width="52" style="2" customWidth="1"/>
    <col min="3" max="3" width="19.85546875" style="59" customWidth="1"/>
    <col min="4" max="4" width="15" style="59" customWidth="1"/>
    <col min="5" max="5" width="11.7109375" style="59" customWidth="1"/>
    <col min="6" max="6" width="9" style="1" customWidth="1"/>
    <col min="7" max="7" width="9.140625" style="2" customWidth="1"/>
    <col min="8" max="16384" width="9.140625" style="2"/>
  </cols>
  <sheetData>
    <row r="1" spans="1:6" x14ac:dyDescent="0.2">
      <c r="A1" s="88" t="s">
        <v>100</v>
      </c>
      <c r="B1" s="88"/>
      <c r="C1" s="88"/>
      <c r="D1" s="88"/>
      <c r="E1" s="88"/>
    </row>
    <row r="2" spans="1:6" x14ac:dyDescent="0.2">
      <c r="A2" s="3"/>
      <c r="B2" s="3"/>
      <c r="C2" s="93" t="s">
        <v>101</v>
      </c>
      <c r="D2" s="94"/>
      <c r="E2" s="4"/>
    </row>
    <row r="3" spans="1:6" x14ac:dyDescent="0.2">
      <c r="A3" s="89" t="s">
        <v>15</v>
      </c>
      <c r="B3" s="5" t="s">
        <v>2</v>
      </c>
      <c r="C3" s="90" t="s">
        <v>56</v>
      </c>
      <c r="D3" s="90"/>
      <c r="E3" s="6"/>
    </row>
    <row r="4" spans="1:6" x14ac:dyDescent="0.2">
      <c r="A4" s="89"/>
      <c r="B4" s="5" t="s">
        <v>17</v>
      </c>
      <c r="C4" s="7" t="s">
        <v>18</v>
      </c>
      <c r="D4" s="7"/>
      <c r="E4" s="7"/>
    </row>
    <row r="5" spans="1:6" ht="14.25" x14ac:dyDescent="0.2">
      <c r="A5" s="89"/>
      <c r="B5" s="5" t="s">
        <v>35</v>
      </c>
      <c r="C5" s="8">
        <v>6450</v>
      </c>
      <c r="D5" s="7" t="s">
        <v>91</v>
      </c>
      <c r="E5" s="7"/>
    </row>
    <row r="6" spans="1:6" ht="14.25" x14ac:dyDescent="0.2">
      <c r="A6" s="89"/>
      <c r="B6" s="5" t="s">
        <v>37</v>
      </c>
      <c r="C6" s="8">
        <v>1603</v>
      </c>
      <c r="D6" s="7" t="s">
        <v>92</v>
      </c>
      <c r="E6" s="7"/>
    </row>
    <row r="7" spans="1:6" ht="15.75" x14ac:dyDescent="0.3">
      <c r="A7" s="89"/>
      <c r="B7" s="5" t="s">
        <v>93</v>
      </c>
      <c r="C7" s="9">
        <v>1456</v>
      </c>
      <c r="D7" s="7" t="s">
        <v>92</v>
      </c>
      <c r="E7" s="7"/>
    </row>
    <row r="8" spans="1:6" x14ac:dyDescent="0.2">
      <c r="A8" s="89"/>
      <c r="B8" s="5" t="s">
        <v>78</v>
      </c>
      <c r="C8" s="8" t="s">
        <v>81</v>
      </c>
      <c r="D8" s="7"/>
      <c r="E8" s="7"/>
    </row>
    <row r="9" spans="1:6" x14ac:dyDescent="0.2">
      <c r="A9" s="10"/>
      <c r="B9" s="3"/>
      <c r="C9" s="11"/>
      <c r="D9" s="4"/>
      <c r="E9" s="4"/>
    </row>
    <row r="10" spans="1:6" ht="12.75" customHeight="1" x14ac:dyDescent="0.2">
      <c r="A10" s="79"/>
      <c r="B10" s="80"/>
      <c r="C10" s="77" t="s">
        <v>3</v>
      </c>
      <c r="D10" s="13" t="s">
        <v>4</v>
      </c>
      <c r="E10" s="13" t="s">
        <v>5</v>
      </c>
      <c r="F10" s="14"/>
    </row>
    <row r="11" spans="1:6" ht="17.25" customHeight="1" x14ac:dyDescent="0.2">
      <c r="A11" s="84" t="s">
        <v>74</v>
      </c>
      <c r="B11" s="78" t="s">
        <v>85</v>
      </c>
      <c r="C11" s="16">
        <v>3.7</v>
      </c>
      <c r="D11" s="16">
        <v>3.47</v>
      </c>
      <c r="E11" s="7" t="s">
        <v>94</v>
      </c>
      <c r="F11" s="14"/>
    </row>
    <row r="12" spans="1:6" ht="14.25" x14ac:dyDescent="0.2">
      <c r="A12" s="84"/>
      <c r="B12" s="15" t="s">
        <v>86</v>
      </c>
      <c r="C12" s="17"/>
      <c r="D12" s="18">
        <v>0.8</v>
      </c>
      <c r="E12" s="7" t="s">
        <v>94</v>
      </c>
      <c r="F12" s="14" t="s">
        <v>84</v>
      </c>
    </row>
    <row r="13" spans="1:6" x14ac:dyDescent="0.2">
      <c r="A13" s="84"/>
      <c r="B13" s="15" t="s">
        <v>26</v>
      </c>
      <c r="C13" s="19">
        <f>C11*1.29*3600*C46*0.2777/1000*(1-C52/100)</f>
        <v>28.343681546400006</v>
      </c>
      <c r="D13" s="19">
        <f>D11*1.29*3600*D46*0.2777/1000*(1-D52/100)</f>
        <v>42.870261080250287</v>
      </c>
      <c r="E13" s="7" t="s">
        <v>0</v>
      </c>
      <c r="F13" s="14"/>
    </row>
    <row r="14" spans="1:6" x14ac:dyDescent="0.2">
      <c r="A14" s="84"/>
      <c r="B14" s="20" t="s">
        <v>60</v>
      </c>
      <c r="C14" s="18">
        <v>0.41599999999999998</v>
      </c>
      <c r="D14" s="18">
        <v>0.41599999999999998</v>
      </c>
      <c r="E14" s="7" t="s">
        <v>8</v>
      </c>
      <c r="F14" s="14" t="s">
        <v>83</v>
      </c>
    </row>
    <row r="15" spans="1:6" x14ac:dyDescent="0.2">
      <c r="A15" s="84"/>
      <c r="B15" s="15" t="s">
        <v>9</v>
      </c>
      <c r="C15" s="19">
        <f>C14*C46</f>
        <v>8.2368000000000006</v>
      </c>
      <c r="D15" s="19">
        <f>D14*D46</f>
        <v>8.8607999999999993</v>
      </c>
      <c r="E15" s="7" t="s">
        <v>0</v>
      </c>
      <c r="F15" s="14"/>
    </row>
    <row r="16" spans="1:6" x14ac:dyDescent="0.2">
      <c r="A16" s="84"/>
      <c r="B16" s="21" t="s">
        <v>22</v>
      </c>
      <c r="C16" s="22">
        <f>C13+C15</f>
        <v>36.580481546400009</v>
      </c>
      <c r="D16" s="22">
        <f>D13+D15</f>
        <v>51.731061080250285</v>
      </c>
      <c r="E16" s="23" t="s">
        <v>0</v>
      </c>
      <c r="F16" s="14"/>
    </row>
    <row r="17" spans="1:6" x14ac:dyDescent="0.2">
      <c r="A17" s="85"/>
      <c r="B17" s="15" t="s">
        <v>23</v>
      </c>
      <c r="C17" s="24"/>
      <c r="D17" s="24">
        <v>6</v>
      </c>
      <c r="E17" s="24" t="s">
        <v>0</v>
      </c>
      <c r="F17" s="1" t="s">
        <v>82</v>
      </c>
    </row>
    <row r="18" spans="1:6" x14ac:dyDescent="0.2">
      <c r="A18" s="3"/>
      <c r="B18" s="3"/>
      <c r="C18" s="4"/>
      <c r="D18" s="4"/>
      <c r="E18" s="4"/>
    </row>
    <row r="19" spans="1:6" ht="15" customHeight="1" x14ac:dyDescent="0.2">
      <c r="A19" s="91" t="s">
        <v>19</v>
      </c>
      <c r="B19" s="5" t="s">
        <v>69</v>
      </c>
      <c r="C19" s="18">
        <v>5</v>
      </c>
      <c r="D19" s="18">
        <v>5</v>
      </c>
      <c r="E19" s="7" t="s">
        <v>0</v>
      </c>
    </row>
    <row r="20" spans="1:6" ht="15" customHeight="1" x14ac:dyDescent="0.2">
      <c r="A20" s="86"/>
      <c r="B20" s="51" t="s">
        <v>97</v>
      </c>
      <c r="C20" s="18">
        <v>7</v>
      </c>
      <c r="D20" s="18">
        <v>7</v>
      </c>
      <c r="E20" s="7" t="s">
        <v>0</v>
      </c>
    </row>
    <row r="21" spans="1:6" x14ac:dyDescent="0.2">
      <c r="A21" s="86"/>
      <c r="B21" s="5" t="s">
        <v>70</v>
      </c>
      <c r="C21" s="18">
        <v>1</v>
      </c>
      <c r="D21" s="18">
        <v>1</v>
      </c>
      <c r="E21" s="7" t="s">
        <v>0</v>
      </c>
    </row>
    <row r="22" spans="1:6" x14ac:dyDescent="0.2">
      <c r="A22" s="86"/>
      <c r="B22" s="25" t="s">
        <v>71</v>
      </c>
      <c r="C22" s="18">
        <v>1</v>
      </c>
      <c r="D22" s="18">
        <v>1</v>
      </c>
      <c r="E22" s="7" t="s">
        <v>0</v>
      </c>
    </row>
    <row r="23" spans="1:6" x14ac:dyDescent="0.2">
      <c r="A23" s="86"/>
      <c r="B23" s="5" t="s">
        <v>61</v>
      </c>
      <c r="C23" s="18">
        <v>15.17</v>
      </c>
      <c r="D23" s="19">
        <f>C23*D49/100</f>
        <v>11.3775</v>
      </c>
      <c r="E23" s="7" t="s">
        <v>0</v>
      </c>
    </row>
    <row r="24" spans="1:6" x14ac:dyDescent="0.2">
      <c r="A24" s="86"/>
      <c r="B24" s="5" t="s">
        <v>58</v>
      </c>
      <c r="C24" s="18">
        <v>5</v>
      </c>
      <c r="D24" s="18">
        <v>5</v>
      </c>
      <c r="E24" s="7" t="s">
        <v>0</v>
      </c>
    </row>
    <row r="25" spans="1:6" x14ac:dyDescent="0.2">
      <c r="A25" s="86"/>
      <c r="B25" s="5" t="s">
        <v>57</v>
      </c>
      <c r="C25" s="18"/>
      <c r="D25" s="18"/>
      <c r="E25" s="7"/>
    </row>
    <row r="26" spans="1:6" x14ac:dyDescent="0.2">
      <c r="A26" s="86"/>
      <c r="B26" s="25" t="s">
        <v>49</v>
      </c>
      <c r="C26" s="18"/>
      <c r="D26" s="18"/>
      <c r="E26" s="7" t="s">
        <v>0</v>
      </c>
    </row>
    <row r="27" spans="1:6" x14ac:dyDescent="0.2">
      <c r="A27" s="87"/>
      <c r="B27" s="26" t="s">
        <v>21</v>
      </c>
      <c r="C27" s="22">
        <f>SUM(C19:C26)</f>
        <v>34.17</v>
      </c>
      <c r="D27" s="22">
        <f>SUM(D19:D26)</f>
        <v>30.377499999999998</v>
      </c>
      <c r="E27" s="23" t="s">
        <v>0</v>
      </c>
    </row>
    <row r="28" spans="1:6" x14ac:dyDescent="0.2">
      <c r="A28" s="27"/>
      <c r="B28" s="27"/>
      <c r="C28" s="28"/>
      <c r="D28" s="28"/>
      <c r="E28" s="28"/>
    </row>
    <row r="29" spans="1:6" ht="15" customHeight="1" x14ac:dyDescent="0.2">
      <c r="A29" s="91" t="s">
        <v>45</v>
      </c>
      <c r="B29" s="5" t="s">
        <v>10</v>
      </c>
      <c r="C29" s="29">
        <f>C48</f>
        <v>9</v>
      </c>
      <c r="D29" s="29">
        <f>D48</f>
        <v>6</v>
      </c>
      <c r="E29" s="7" t="s">
        <v>0</v>
      </c>
    </row>
    <row r="30" spans="1:6" x14ac:dyDescent="0.2">
      <c r="A30" s="86"/>
      <c r="B30" s="30" t="s">
        <v>39</v>
      </c>
      <c r="C30" s="31">
        <f>0.3*C17+0.5*(C19+C22)</f>
        <v>3</v>
      </c>
      <c r="D30" s="31">
        <f>0.3*D17+0.5*(D19+D22)</f>
        <v>4.8</v>
      </c>
      <c r="E30" s="7" t="s">
        <v>0</v>
      </c>
    </row>
    <row r="31" spans="1:6" x14ac:dyDescent="0.2">
      <c r="A31" s="86"/>
      <c r="B31" s="5" t="s">
        <v>6</v>
      </c>
      <c r="C31" s="19">
        <f>C23*0.7</f>
        <v>10.619</v>
      </c>
      <c r="D31" s="19">
        <f>D23*0.7</f>
        <v>7.9642499999999989</v>
      </c>
      <c r="E31" s="7" t="s">
        <v>0</v>
      </c>
    </row>
    <row r="32" spans="1:6" x14ac:dyDescent="0.2">
      <c r="A32" s="86"/>
      <c r="B32" s="5" t="s">
        <v>59</v>
      </c>
      <c r="C32" s="18"/>
      <c r="D32" s="18">
        <v>0</v>
      </c>
      <c r="E32" s="7" t="s">
        <v>0</v>
      </c>
    </row>
    <row r="33" spans="1:7" x14ac:dyDescent="0.2">
      <c r="A33" s="86"/>
      <c r="B33" s="32" t="s">
        <v>43</v>
      </c>
      <c r="C33" s="18"/>
      <c r="D33" s="18"/>
      <c r="E33" s="7" t="s">
        <v>0</v>
      </c>
    </row>
    <row r="34" spans="1:7" x14ac:dyDescent="0.2">
      <c r="A34" s="87"/>
      <c r="B34" s="33" t="s">
        <v>20</v>
      </c>
      <c r="C34" s="34">
        <f>SUM(C29:C33)</f>
        <v>22.619</v>
      </c>
      <c r="D34" s="34">
        <f>SUM(D29:D33)</f>
        <v>18.764250000000001</v>
      </c>
      <c r="E34" s="23" t="s">
        <v>0</v>
      </c>
    </row>
    <row r="35" spans="1:7" x14ac:dyDescent="0.2">
      <c r="A35" s="27"/>
      <c r="B35" s="27"/>
      <c r="C35" s="28"/>
      <c r="D35" s="28"/>
      <c r="E35" s="28"/>
    </row>
    <row r="36" spans="1:7" ht="16.5" customHeight="1" x14ac:dyDescent="0.2">
      <c r="A36" s="89" t="s">
        <v>46</v>
      </c>
      <c r="B36" s="33" t="s">
        <v>65</v>
      </c>
      <c r="C36" s="34">
        <f>C16+C27-C34</f>
        <v>48.131481546400011</v>
      </c>
      <c r="D36" s="34">
        <f>D16+D27-D34</f>
        <v>63.344311080250279</v>
      </c>
      <c r="E36" s="23" t="s">
        <v>0</v>
      </c>
    </row>
    <row r="37" spans="1:7" hidden="1" x14ac:dyDescent="0.2">
      <c r="A37" s="89"/>
      <c r="B37" s="27"/>
      <c r="C37" s="28"/>
      <c r="D37" s="35"/>
      <c r="E37" s="28"/>
    </row>
    <row r="38" spans="1:7" hidden="1" x14ac:dyDescent="0.2">
      <c r="A38" s="89"/>
      <c r="B38" s="12" t="s">
        <v>38</v>
      </c>
      <c r="C38" s="13" t="s">
        <v>3</v>
      </c>
      <c r="D38" s="13" t="s">
        <v>4</v>
      </c>
      <c r="E38" s="13" t="s">
        <v>5</v>
      </c>
    </row>
    <row r="39" spans="1:7" x14ac:dyDescent="0.2">
      <c r="A39" s="89"/>
      <c r="B39" s="5" t="s">
        <v>63</v>
      </c>
      <c r="C39" s="18"/>
      <c r="D39" s="18">
        <v>30</v>
      </c>
      <c r="E39" s="7" t="s">
        <v>0</v>
      </c>
    </row>
    <row r="40" spans="1:7" x14ac:dyDescent="0.2">
      <c r="A40" s="89"/>
      <c r="B40" s="5" t="s">
        <v>62</v>
      </c>
      <c r="C40" s="18"/>
      <c r="D40" s="18">
        <v>30</v>
      </c>
      <c r="E40" s="7" t="s">
        <v>0</v>
      </c>
    </row>
    <row r="41" spans="1:7" ht="16.5" customHeight="1" x14ac:dyDescent="0.2">
      <c r="A41" s="89"/>
      <c r="B41" s="36" t="s">
        <v>64</v>
      </c>
      <c r="C41" s="22">
        <f>C36</f>
        <v>48.131481546400011</v>
      </c>
      <c r="D41" s="23">
        <f>D39+D40</f>
        <v>60</v>
      </c>
      <c r="E41" s="23" t="s">
        <v>0</v>
      </c>
    </row>
    <row r="42" spans="1:7" x14ac:dyDescent="0.2">
      <c r="A42" s="10"/>
      <c r="B42" s="37"/>
      <c r="C42" s="38"/>
      <c r="D42" s="39"/>
      <c r="E42" s="39"/>
      <c r="F42" s="40"/>
      <c r="G42" s="41"/>
    </row>
    <row r="43" spans="1:7" x14ac:dyDescent="0.2">
      <c r="A43" s="83" t="s">
        <v>44</v>
      </c>
      <c r="B43" s="42" t="s">
        <v>34</v>
      </c>
      <c r="C43" s="43">
        <v>42425</v>
      </c>
      <c r="D43" s="44"/>
      <c r="E43" s="45"/>
      <c r="F43" s="40"/>
      <c r="G43" s="41"/>
    </row>
    <row r="44" spans="1:7" ht="14.25" x14ac:dyDescent="0.2">
      <c r="A44" s="84"/>
      <c r="B44" s="5" t="s">
        <v>7</v>
      </c>
      <c r="C44" s="31">
        <f>D44</f>
        <v>1.2</v>
      </c>
      <c r="D44" s="18">
        <v>1.2</v>
      </c>
      <c r="E44" s="7" t="s">
        <v>95</v>
      </c>
      <c r="F44" s="40"/>
      <c r="G44" s="41"/>
    </row>
    <row r="45" spans="1:7" ht="14.25" x14ac:dyDescent="0.2">
      <c r="A45" s="84"/>
      <c r="B45" s="5" t="s">
        <v>72</v>
      </c>
      <c r="C45" s="18">
        <v>21</v>
      </c>
      <c r="D45" s="18">
        <v>22.5</v>
      </c>
      <c r="E45" s="7" t="s">
        <v>95</v>
      </c>
      <c r="F45" s="40"/>
      <c r="G45" s="41"/>
    </row>
    <row r="46" spans="1:7" ht="14.25" x14ac:dyDescent="0.2">
      <c r="A46" s="84"/>
      <c r="B46" s="15" t="s">
        <v>27</v>
      </c>
      <c r="C46" s="29">
        <f>C45-C44</f>
        <v>19.8</v>
      </c>
      <c r="D46" s="29">
        <f>D45-C44</f>
        <v>21.3</v>
      </c>
      <c r="E46" s="7" t="s">
        <v>95</v>
      </c>
      <c r="F46" s="40"/>
      <c r="G46" s="41"/>
    </row>
    <row r="47" spans="1:7" x14ac:dyDescent="0.2">
      <c r="A47" s="84"/>
      <c r="B47" s="15" t="s">
        <v>1</v>
      </c>
      <c r="C47" s="18">
        <v>120</v>
      </c>
      <c r="D47" s="18">
        <v>80</v>
      </c>
      <c r="E47" s="7"/>
      <c r="F47" s="40"/>
      <c r="G47" s="41"/>
    </row>
    <row r="48" spans="1:7" x14ac:dyDescent="0.2">
      <c r="A48" s="84"/>
      <c r="B48" s="15" t="s">
        <v>68</v>
      </c>
      <c r="C48" s="29">
        <f>0.075*C47</f>
        <v>9</v>
      </c>
      <c r="D48" s="29">
        <f>0.075*D47</f>
        <v>6</v>
      </c>
      <c r="E48" s="7" t="s">
        <v>0</v>
      </c>
      <c r="F48" s="40"/>
      <c r="G48" s="41"/>
    </row>
    <row r="49" spans="1:7" x14ac:dyDescent="0.2">
      <c r="A49" s="84"/>
      <c r="B49" s="15" t="s">
        <v>33</v>
      </c>
      <c r="C49" s="18">
        <v>100</v>
      </c>
      <c r="D49" s="18">
        <v>75</v>
      </c>
      <c r="E49" s="24" t="s">
        <v>16</v>
      </c>
      <c r="F49" s="40"/>
      <c r="G49" s="41"/>
    </row>
    <row r="50" spans="1:7" hidden="1" x14ac:dyDescent="0.2">
      <c r="A50" s="84"/>
      <c r="B50" s="46" t="s">
        <v>88</v>
      </c>
      <c r="C50" s="18"/>
      <c r="D50" s="18"/>
      <c r="E50" s="24" t="s">
        <v>89</v>
      </c>
      <c r="F50" s="40"/>
      <c r="G50" s="41"/>
    </row>
    <row r="51" spans="1:7" x14ac:dyDescent="0.2">
      <c r="A51" s="84"/>
      <c r="B51" s="15" t="s">
        <v>99</v>
      </c>
      <c r="C51" s="7"/>
      <c r="D51" s="18">
        <v>0.34</v>
      </c>
      <c r="E51" s="24" t="s">
        <v>87</v>
      </c>
      <c r="F51" s="40"/>
      <c r="G51" s="41"/>
    </row>
    <row r="52" spans="1:7" x14ac:dyDescent="0.2">
      <c r="A52" s="85"/>
      <c r="B52" s="15" t="s">
        <v>90</v>
      </c>
      <c r="C52" s="47">
        <v>70</v>
      </c>
      <c r="D52" s="19">
        <f>E89/D89</f>
        <v>55.024193548387103</v>
      </c>
      <c r="E52" s="24" t="s">
        <v>16</v>
      </c>
      <c r="F52" s="40"/>
      <c r="G52" s="41"/>
    </row>
    <row r="53" spans="1:7" x14ac:dyDescent="0.2">
      <c r="A53" s="10"/>
      <c r="B53" s="37"/>
      <c r="C53" s="38"/>
      <c r="D53" s="39"/>
      <c r="E53" s="39"/>
      <c r="F53" s="40"/>
      <c r="G53" s="41"/>
    </row>
    <row r="54" spans="1:7" ht="15" customHeight="1" x14ac:dyDescent="0.2">
      <c r="A54" s="81"/>
      <c r="B54" s="82" t="s">
        <v>30</v>
      </c>
      <c r="C54" s="77" t="s">
        <v>3</v>
      </c>
      <c r="D54" s="13" t="s">
        <v>4</v>
      </c>
      <c r="E54" s="13" t="s">
        <v>66</v>
      </c>
    </row>
    <row r="55" spans="1:7" ht="12.75" customHeight="1" x14ac:dyDescent="0.2">
      <c r="A55" s="86" t="s">
        <v>30</v>
      </c>
      <c r="B55" s="48" t="s">
        <v>31</v>
      </c>
      <c r="C55" s="49">
        <f>C41/C7*1000</f>
        <v>33.057336226923084</v>
      </c>
      <c r="D55" s="49">
        <f>D41/C7*1000</f>
        <v>41.208791208791212</v>
      </c>
      <c r="E55" s="50">
        <f>D55/C55</f>
        <v>1.2465853547881844</v>
      </c>
    </row>
    <row r="56" spans="1:7" x14ac:dyDescent="0.2">
      <c r="A56" s="86"/>
      <c r="B56" s="51" t="s">
        <v>79</v>
      </c>
      <c r="C56" s="19">
        <f>C11/C47*1000</f>
        <v>30.833333333333336</v>
      </c>
      <c r="D56" s="19">
        <f>D11/D47*1000</f>
        <v>43.375000000000007</v>
      </c>
      <c r="E56" s="50">
        <f>D56/C56</f>
        <v>1.4067567567567569</v>
      </c>
    </row>
    <row r="57" spans="1:7" x14ac:dyDescent="0.2">
      <c r="A57" s="86"/>
      <c r="B57" s="51" t="s">
        <v>40</v>
      </c>
      <c r="C57" s="19">
        <f>C11/C5*3600</f>
        <v>2.0651162790697675</v>
      </c>
      <c r="D57" s="19">
        <f>D11/C5*3600</f>
        <v>1.9367441860465116</v>
      </c>
      <c r="E57" s="50">
        <f t="shared" ref="E57:E64" si="0">D57/C57</f>
        <v>0.93783783783783781</v>
      </c>
    </row>
    <row r="58" spans="1:7" x14ac:dyDescent="0.2">
      <c r="A58" s="86"/>
      <c r="B58" s="51" t="s">
        <v>47</v>
      </c>
      <c r="C58" s="52">
        <f>C15</f>
        <v>8.2368000000000006</v>
      </c>
      <c r="D58" s="52">
        <f>D15</f>
        <v>8.8607999999999993</v>
      </c>
      <c r="E58" s="50">
        <f t="shared" si="0"/>
        <v>1.0757575757575757</v>
      </c>
    </row>
    <row r="59" spans="1:7" ht="15" hidden="1" customHeight="1" x14ac:dyDescent="0.2">
      <c r="A59" s="86"/>
      <c r="B59" s="51" t="s">
        <v>48</v>
      </c>
      <c r="C59" s="53">
        <f>C11</f>
        <v>3.7</v>
      </c>
      <c r="D59" s="53">
        <f>D11</f>
        <v>3.47</v>
      </c>
      <c r="E59" s="50">
        <f t="shared" si="0"/>
        <v>0.93783783783783781</v>
      </c>
    </row>
    <row r="60" spans="1:7" ht="15" hidden="1" customHeight="1" x14ac:dyDescent="0.2">
      <c r="A60" s="86"/>
      <c r="B60" s="51" t="s">
        <v>36</v>
      </c>
      <c r="C60" s="54"/>
      <c r="D60" s="55"/>
      <c r="E60" s="50"/>
    </row>
    <row r="61" spans="1:7" x14ac:dyDescent="0.2">
      <c r="A61" s="86"/>
      <c r="B61" s="51" t="s">
        <v>76</v>
      </c>
      <c r="C61" s="50">
        <f>C34/C16</f>
        <v>0.61833521713784001</v>
      </c>
      <c r="D61" s="50">
        <f>D34/D16</f>
        <v>0.36272694988589271</v>
      </c>
      <c r="E61" s="50">
        <f t="shared" si="0"/>
        <v>0.58661861694517259</v>
      </c>
    </row>
    <row r="62" spans="1:7" x14ac:dyDescent="0.2">
      <c r="A62" s="86"/>
      <c r="B62" s="51" t="s">
        <v>75</v>
      </c>
      <c r="C62" s="19">
        <f>C11/C7*1000</f>
        <v>2.5412087912087915</v>
      </c>
      <c r="D62" s="19">
        <f>D11/C7*1000</f>
        <v>2.3832417582417582</v>
      </c>
      <c r="E62" s="50">
        <f t="shared" si="0"/>
        <v>0.9378378378378377</v>
      </c>
    </row>
    <row r="63" spans="1:7" x14ac:dyDescent="0.2">
      <c r="A63" s="86"/>
      <c r="B63" s="56" t="s">
        <v>50</v>
      </c>
      <c r="C63" s="19">
        <f>C7/C47</f>
        <v>12.133333333333333</v>
      </c>
      <c r="D63" s="19">
        <f>C7/D47</f>
        <v>18.2</v>
      </c>
      <c r="E63" s="50">
        <f t="shared" si="0"/>
        <v>1.5</v>
      </c>
    </row>
    <row r="64" spans="1:7" x14ac:dyDescent="0.2">
      <c r="A64" s="86"/>
      <c r="B64" s="57" t="s">
        <v>42</v>
      </c>
      <c r="C64" s="54">
        <f>C47</f>
        <v>120</v>
      </c>
      <c r="D64" s="54">
        <f>D47</f>
        <v>80</v>
      </c>
      <c r="E64" s="50">
        <f t="shared" si="0"/>
        <v>0.66666666666666663</v>
      </c>
    </row>
    <row r="65" spans="1:5" x14ac:dyDescent="0.2">
      <c r="A65" s="86"/>
      <c r="B65" s="57" t="s">
        <v>51</v>
      </c>
      <c r="C65" s="19">
        <f>(C19+C21)/C11</f>
        <v>1.6216216216216215</v>
      </c>
      <c r="D65" s="19">
        <f>(D19+D21)/D11</f>
        <v>1.7291066282420748</v>
      </c>
      <c r="E65" s="29"/>
    </row>
    <row r="66" spans="1:5" ht="25.5" x14ac:dyDescent="0.2">
      <c r="A66" s="86"/>
      <c r="B66" s="57" t="s">
        <v>80</v>
      </c>
      <c r="C66" s="29"/>
      <c r="D66" s="29">
        <v>8</v>
      </c>
      <c r="E66" s="29"/>
    </row>
    <row r="67" spans="1:5" x14ac:dyDescent="0.2">
      <c r="A67" s="86"/>
      <c r="B67" s="57" t="s">
        <v>67</v>
      </c>
      <c r="C67" s="50">
        <f>C13/C16</f>
        <v>0.77483073891326049</v>
      </c>
      <c r="D67" s="50">
        <f>D13/D16</f>
        <v>0.82871412619481633</v>
      </c>
      <c r="E67" s="50">
        <f t="shared" ref="E67:E68" si="1">D67/C67</f>
        <v>1.0695421394318068</v>
      </c>
    </row>
    <row r="68" spans="1:5" x14ac:dyDescent="0.2">
      <c r="A68" s="86"/>
      <c r="B68" s="57" t="s">
        <v>77</v>
      </c>
      <c r="C68" s="19">
        <f>C27/C7*1000</f>
        <v>23.468406593406595</v>
      </c>
      <c r="D68" s="19">
        <f>D27/C7*1000</f>
        <v>20.86366758241758</v>
      </c>
      <c r="E68" s="50">
        <f t="shared" si="1"/>
        <v>0.8890108282118816</v>
      </c>
    </row>
    <row r="69" spans="1:5" x14ac:dyDescent="0.2">
      <c r="A69" s="87"/>
      <c r="B69" s="57" t="s">
        <v>98</v>
      </c>
      <c r="C69" s="19"/>
      <c r="D69" s="19"/>
      <c r="E69" s="50"/>
    </row>
    <row r="70" spans="1:5" x14ac:dyDescent="0.2">
      <c r="B70" s="58" t="s">
        <v>52</v>
      </c>
      <c r="D70" s="2"/>
    </row>
    <row r="71" spans="1:5" x14ac:dyDescent="0.2">
      <c r="B71" s="58" t="s">
        <v>53</v>
      </c>
      <c r="D71" s="2"/>
    </row>
    <row r="72" spans="1:5" x14ac:dyDescent="0.2">
      <c r="B72" s="58" t="s">
        <v>54</v>
      </c>
    </row>
    <row r="73" spans="1:5" ht="21.75" customHeight="1" x14ac:dyDescent="0.2">
      <c r="B73" s="60" t="s">
        <v>55</v>
      </c>
    </row>
    <row r="74" spans="1:5" ht="23.25" customHeight="1" x14ac:dyDescent="0.2">
      <c r="B74" s="61" t="s">
        <v>96</v>
      </c>
    </row>
    <row r="75" spans="1:5" ht="18.75" customHeight="1" x14ac:dyDescent="0.2">
      <c r="B75" s="60" t="s">
        <v>73</v>
      </c>
    </row>
    <row r="76" spans="1:5" ht="16.5" customHeight="1" x14ac:dyDescent="0.2"/>
    <row r="77" spans="1:5" ht="21" customHeight="1" x14ac:dyDescent="0.2">
      <c r="B77" s="62" t="s">
        <v>28</v>
      </c>
      <c r="C77" s="63" t="s">
        <v>32</v>
      </c>
      <c r="D77" s="2"/>
    </row>
    <row r="78" spans="1:5" ht="15.75" customHeight="1" x14ac:dyDescent="0.2">
      <c r="B78" s="64" t="s">
        <v>103</v>
      </c>
      <c r="C78" s="65">
        <v>3619</v>
      </c>
      <c r="D78" s="2"/>
    </row>
    <row r="79" spans="1:5" ht="18.75" customHeight="1" x14ac:dyDescent="0.2">
      <c r="B79" s="64" t="s">
        <v>29</v>
      </c>
      <c r="C79" s="65"/>
      <c r="D79" s="2"/>
    </row>
    <row r="80" spans="1:5" ht="20.25" customHeight="1" x14ac:dyDescent="0.2">
      <c r="B80" s="64" t="s">
        <v>24</v>
      </c>
      <c r="C80" s="65"/>
      <c r="D80" s="2"/>
    </row>
    <row r="81" spans="2:5" ht="51" customHeight="1" x14ac:dyDescent="0.2">
      <c r="B81" s="64" t="s">
        <v>6</v>
      </c>
      <c r="C81" s="65"/>
      <c r="D81" s="2"/>
    </row>
    <row r="82" spans="2:5" ht="25.5" customHeight="1" x14ac:dyDescent="0.2">
      <c r="B82" s="14"/>
      <c r="C82" s="66"/>
      <c r="D82" s="2"/>
    </row>
    <row r="83" spans="2:5" ht="17.25" customHeight="1" x14ac:dyDescent="0.2">
      <c r="B83" s="92" t="s">
        <v>102</v>
      </c>
      <c r="D83" s="2"/>
    </row>
    <row r="84" spans="2:5" ht="27" customHeight="1" x14ac:dyDescent="0.2">
      <c r="B84" s="67" t="s">
        <v>11</v>
      </c>
      <c r="C84" s="68" t="s">
        <v>16</v>
      </c>
      <c r="D84" s="69" t="s">
        <v>25</v>
      </c>
      <c r="E84" s="70"/>
    </row>
    <row r="85" spans="2:5" ht="26.25" customHeight="1" x14ac:dyDescent="0.2">
      <c r="B85" s="71" t="s">
        <v>12</v>
      </c>
      <c r="C85" s="65">
        <v>62</v>
      </c>
      <c r="D85" s="72">
        <v>2.04</v>
      </c>
      <c r="E85" s="73">
        <f>D85*C85</f>
        <v>126.48</v>
      </c>
    </row>
    <row r="86" spans="2:5" ht="31.5" customHeight="1" x14ac:dyDescent="0.2">
      <c r="B86" s="71" t="s">
        <v>13</v>
      </c>
      <c r="C86" s="65">
        <v>66</v>
      </c>
      <c r="D86" s="72">
        <v>0.94</v>
      </c>
      <c r="E86" s="73">
        <f t="shared" ref="E86:E87" si="2">D86*C86</f>
        <v>62.04</v>
      </c>
    </row>
    <row r="87" spans="2:5" ht="22.5" customHeight="1" x14ac:dyDescent="0.2">
      <c r="B87" s="71" t="s">
        <v>14</v>
      </c>
      <c r="C87" s="65">
        <v>33</v>
      </c>
      <c r="D87" s="72">
        <v>0.49</v>
      </c>
      <c r="E87" s="73">
        <f t="shared" si="2"/>
        <v>16.169999999999998</v>
      </c>
    </row>
    <row r="88" spans="2:5" ht="18.75" customHeight="1" x14ac:dyDescent="0.2">
      <c r="B88" s="71" t="s">
        <v>41</v>
      </c>
      <c r="C88" s="65">
        <v>0</v>
      </c>
      <c r="D88" s="72">
        <v>0.25</v>
      </c>
      <c r="E88" s="73">
        <f>D88*C88</f>
        <v>0</v>
      </c>
    </row>
    <row r="89" spans="2:5" ht="17.25" customHeight="1" x14ac:dyDescent="0.2">
      <c r="B89" s="71"/>
      <c r="C89" s="65"/>
      <c r="D89" s="72">
        <f>SUM(D85:D88)</f>
        <v>3.7199999999999998</v>
      </c>
      <c r="E89" s="73">
        <f>SUM(E85:E88)</f>
        <v>204.69</v>
      </c>
    </row>
    <row r="90" spans="2:5" ht="23.25" customHeight="1" x14ac:dyDescent="0.2">
      <c r="B90" s="74"/>
      <c r="C90" s="75"/>
      <c r="D90" s="71"/>
      <c r="E90" s="65"/>
    </row>
    <row r="91" spans="2:5" ht="37.5" customHeight="1" x14ac:dyDescent="0.2">
      <c r="B91" s="64"/>
      <c r="C91" s="76"/>
      <c r="D91" s="2"/>
    </row>
    <row r="92" spans="2:5" ht="34.5" customHeight="1" x14ac:dyDescent="0.2">
      <c r="B92" s="59"/>
      <c r="D92" s="2"/>
    </row>
    <row r="93" spans="2:5" x14ac:dyDescent="0.2">
      <c r="B93" s="59"/>
      <c r="D93" s="2"/>
    </row>
  </sheetData>
  <mergeCells count="10">
    <mergeCell ref="A43:A52"/>
    <mergeCell ref="A11:A17"/>
    <mergeCell ref="A55:A69"/>
    <mergeCell ref="A1:E1"/>
    <mergeCell ref="A36:A41"/>
    <mergeCell ref="A3:A8"/>
    <mergeCell ref="C3:D3"/>
    <mergeCell ref="A19:A27"/>
    <mergeCell ref="A29:A34"/>
    <mergeCell ref="C2:D2"/>
  </mergeCells>
  <pageMargins left="0.70866141732283472" right="0.70866141732283472" top="0.74803149606299213" bottom="0.74803149606299213" header="0.31496062992125984" footer="0.31496062992125984"/>
  <pageSetup paperSize="9" scale="55" orientation="portrait" horizontalDpi="1200" verticalDpi="1200"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Energiakortti</vt:lpstr>
      <vt:lpstr>Energiakortti!Teksti66</vt:lpstr>
      <vt:lpstr>Energiakortti!Teksti68</vt:lpstr>
    </vt:vector>
  </TitlesOfParts>
  <Company>TST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Uotila Ulrika</dc:creator>
  <cp:lastModifiedBy>Heljo Juhani</cp:lastModifiedBy>
  <cp:lastPrinted>2017-08-07T05:39:35Z</cp:lastPrinted>
  <dcterms:created xsi:type="dcterms:W3CDTF">2016-02-17T08:53:26Z</dcterms:created>
  <dcterms:modified xsi:type="dcterms:W3CDTF">2018-10-19T12:45:06Z</dcterms:modified>
</cp:coreProperties>
</file>